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io san juan\"/>
    </mc:Choice>
  </mc:AlternateContent>
  <bookViews>
    <workbookView xWindow="0" yWindow="0" windowWidth="20490" windowHeight="7755"/>
  </bookViews>
  <sheets>
    <sheet name="PRESP" sheetId="3" r:id="rId1"/>
    <sheet name="ANALISIS DE COSTO" sheetId="4" r:id="rId2"/>
  </sheets>
  <externalReferences>
    <externalReference r:id="rId3"/>
    <externalReference r:id="rId4"/>
    <externalReference r:id="rId5"/>
  </externalReferences>
  <definedNames>
    <definedName name="AGUAGL">'[1]MATERIALES LISTADO'!$D$8</definedName>
    <definedName name="_xlnm.Print_Area" localSheetId="0">PRESP!$A$2:$H$56</definedName>
    <definedName name="ARENA_LAV_CLASIF">'[1]MATERIALES LISTADO'!$D$9</definedName>
    <definedName name="Cargas.sociales">'[2]CARGAS SOCIALES'!$G$28</definedName>
    <definedName name="CEMENTO_GRIS_FDA">'[1]MATERIALES LISTADO'!$D$17</definedName>
    <definedName name="coe.esp.gra">#REF!</definedName>
    <definedName name="fac.esp.gra">#REF!</definedName>
    <definedName name="factorx">#REF!</definedName>
    <definedName name="GRAA_LAV_CLASIF">'[1]MATERIALES LISTADO'!$D$10</definedName>
    <definedName name="periche">'[3]Análisis MACM'!#REF!</definedName>
    <definedName name="PIEDRA_GAVIONE_M3">'[1]MATERIALES LISTADO'!$D$12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4" l="1"/>
  <c r="C76" i="4"/>
  <c r="C75" i="4"/>
  <c r="A70" i="4"/>
  <c r="A55" i="4" l="1"/>
  <c r="C43" i="4"/>
  <c r="C35" i="4"/>
  <c r="C32" i="4"/>
  <c r="A30" i="4"/>
  <c r="C40" i="4" l="1"/>
  <c r="C50" i="4"/>
  <c r="C42" i="4"/>
  <c r="C41" i="4" l="1"/>
  <c r="C25" i="4" l="1"/>
  <c r="C23" i="4"/>
  <c r="A18" i="4"/>
  <c r="C11" i="4"/>
  <c r="C9" i="4"/>
  <c r="C6" i="4"/>
  <c r="G34" i="3" l="1"/>
  <c r="H34" i="3" s="1"/>
  <c r="G33" i="3"/>
  <c r="H33" i="3" s="1"/>
  <c r="H29" i="3" l="1"/>
  <c r="H30" i="3"/>
  <c r="G31" i="3"/>
  <c r="H31" i="3" s="1"/>
  <c r="H32" i="3"/>
  <c r="H36" i="3" l="1"/>
  <c r="H38" i="3" s="1"/>
  <c r="G48" i="3" l="1"/>
  <c r="G46" i="3"/>
  <c r="G44" i="3"/>
  <c r="G49" i="3"/>
  <c r="G45" i="3"/>
  <c r="G43" i="3"/>
  <c r="G50" i="3" l="1"/>
  <c r="H43" i="3" s="1"/>
  <c r="H54" i="3" s="1"/>
  <c r="A1" i="4" l="1"/>
</calcChain>
</file>

<file path=xl/sharedStrings.xml><?xml version="1.0" encoding="utf-8"?>
<sst xmlns="http://schemas.openxmlformats.org/spreadsheetml/2006/main" count="170" uniqueCount="113">
  <si>
    <t>N◦</t>
  </si>
  <si>
    <t>Partida</t>
  </si>
  <si>
    <t>U.D</t>
  </si>
  <si>
    <t xml:space="preserve">Cantidad </t>
  </si>
  <si>
    <t>P.U. (RD$)</t>
  </si>
  <si>
    <t>Valor(RD$)</t>
  </si>
  <si>
    <t>Total (RD$)</t>
  </si>
  <si>
    <t>Sub-Total General</t>
  </si>
  <si>
    <t>Gastos indirectos</t>
  </si>
  <si>
    <t xml:space="preserve"> Gestion 2020-2024</t>
  </si>
  <si>
    <r>
      <t xml:space="preserve">Lugar: </t>
    </r>
    <r>
      <rPr>
        <sz val="16"/>
        <color indexed="64"/>
        <rFont val="Tahoma"/>
        <family val="2"/>
      </rPr>
      <t>CENTRO CIUDAD</t>
    </r>
  </si>
  <si>
    <t>M3</t>
  </si>
  <si>
    <t>M2</t>
  </si>
  <si>
    <t>ML</t>
  </si>
  <si>
    <t>SUB-TOTAL</t>
  </si>
  <si>
    <t xml:space="preserve">Codia: </t>
  </si>
  <si>
    <t>P.A</t>
  </si>
  <si>
    <t>Sub Total general:</t>
  </si>
  <si>
    <t xml:space="preserve">Contratista:                    </t>
  </si>
  <si>
    <t>CONTEN PULIDO DE h=0.40m - HORMIGON 1:2:4 CON LIGADORA</t>
  </si>
  <si>
    <t>1</t>
  </si>
  <si>
    <t>2</t>
  </si>
  <si>
    <t>MINIBANNER CON LINK</t>
  </si>
  <si>
    <t>Contén pulido b=0.50 h=0.40m - sección 0.14m2</t>
  </si>
  <si>
    <t>Volumen Análisis</t>
  </si>
  <si>
    <t>Materiales y Equipos</t>
  </si>
  <si>
    <t>Bote de material a mano camión 6m3</t>
  </si>
  <si>
    <t>M3E</t>
  </si>
  <si>
    <t>Plantillas en plywood 3/4" sum. y confección</t>
  </si>
  <si>
    <t>UND</t>
  </si>
  <si>
    <t>Madera pino americ. cepillado 10"x1"/20 usos</t>
  </si>
  <si>
    <t>PT</t>
  </si>
  <si>
    <t>Vaciado y ligado Hormigón 1:2:4 - 10% desp</t>
  </si>
  <si>
    <t>Mano de Obra</t>
  </si>
  <si>
    <t>Excavación a mano caliche</t>
  </si>
  <si>
    <t>Mano de obra contenes (madera y pulido)</t>
  </si>
  <si>
    <t>Total/UND</t>
  </si>
  <si>
    <t>ACERA EN HORMIGON VIOLINADA E=0.10m - 1:2:4 CON LIGADORA</t>
  </si>
  <si>
    <t xml:space="preserve">Acera en hormigón e=0.10m </t>
  </si>
  <si>
    <t>Preparación superficie - Ayudante AY</t>
  </si>
  <si>
    <t>DIA</t>
  </si>
  <si>
    <t>Mano de obra frotado y violinado</t>
  </si>
  <si>
    <t>3</t>
  </si>
  <si>
    <t>REGADO, NIVELADO Y COMPACTADO RELLENO DE MATERIAL CON CALICHE E=0.20m</t>
  </si>
  <si>
    <t>M3N</t>
  </si>
  <si>
    <t>Excon S.A. Excavaciones y Mov Tierra</t>
  </si>
  <si>
    <t xml:space="preserve">Relleno, nivelado y compactado relleno 6000M2 </t>
  </si>
  <si>
    <t xml:space="preserve">Volumen Análisis </t>
  </si>
  <si>
    <t>Rendimientos</t>
  </si>
  <si>
    <t>Regado y nivelado con Motonivelador CAT12H</t>
  </si>
  <si>
    <t>M3E/HR</t>
  </si>
  <si>
    <t>Terminación de superficie Motonivelador CAT12H</t>
  </si>
  <si>
    <t>Compactación con Rodillo IR SD100-D</t>
  </si>
  <si>
    <t>Camión de agua 2,000 GLS</t>
  </si>
  <si>
    <t>M3E/UND</t>
  </si>
  <si>
    <t>Coeficiente de Esponjamiento</t>
  </si>
  <si>
    <t>Suministro de material relleno</t>
  </si>
  <si>
    <t>Transporte Material relleno (Mina 25kms)</t>
  </si>
  <si>
    <t>M3E-KM</t>
  </si>
  <si>
    <t>HR</t>
  </si>
  <si>
    <t>Tranporte Ida y Vuelta interno Motoniveladora</t>
  </si>
  <si>
    <t>Tranporte Ida y Vuelta interno Rodillo</t>
  </si>
  <si>
    <t>Brigada Topográfica</t>
  </si>
  <si>
    <t>Boleros - Ayudantes</t>
  </si>
  <si>
    <t>Beneficios contratista Movimientos de Tierra</t>
  </si>
  <si>
    <t>%</t>
  </si>
  <si>
    <t>Contenes Entrada Ciudad</t>
  </si>
  <si>
    <r>
      <t xml:space="preserve">Solicitado por: </t>
    </r>
    <r>
      <rPr>
        <sz val="16"/>
        <color indexed="64"/>
        <rFont val="Tahoma"/>
        <family val="2"/>
      </rPr>
      <t>ALCALDIA MUNICIPAL DE RIO SAN JUAN</t>
    </r>
  </si>
  <si>
    <t>HORMIGON 1:2:4 CON LIGADORA</t>
  </si>
  <si>
    <t>Hormigón simple 1:2:4</t>
  </si>
  <si>
    <t>Cemento Gris</t>
  </si>
  <si>
    <t>FDA</t>
  </si>
  <si>
    <t>Arena Itabo gruesa lavada</t>
  </si>
  <si>
    <t>Grava 3/4"</t>
  </si>
  <si>
    <t>Agua</t>
  </si>
  <si>
    <t>GL</t>
  </si>
  <si>
    <t>Ligado y vaciado con ligadora</t>
  </si>
  <si>
    <t>=</t>
  </si>
  <si>
    <t>RELLENO Y COMPACTADO DE MATERIAL DE CALICHE 20 CM</t>
  </si>
  <si>
    <r>
      <t xml:space="preserve">Fecha: </t>
    </r>
    <r>
      <rPr>
        <u/>
        <sz val="16"/>
        <color rgb="FF000000"/>
        <rFont val="Tahoma"/>
        <family val="2"/>
      </rPr>
      <t>15</t>
    </r>
    <r>
      <rPr>
        <sz val="16"/>
        <color rgb="FF000000"/>
        <rFont val="Tahoma"/>
        <family val="2"/>
      </rPr>
      <t>/09/2025</t>
    </r>
  </si>
  <si>
    <r>
      <t xml:space="preserve">Nombre Proyecto: </t>
    </r>
    <r>
      <rPr>
        <sz val="16"/>
        <color indexed="64"/>
        <rFont val="Tahoma"/>
        <family val="2"/>
      </rPr>
      <t xml:space="preserve">PRESUPUESTO CONTENES Y ACERAS </t>
    </r>
  </si>
  <si>
    <t>LEVANTAMIENTO TOPOGRAFICO Y REPLANTEO</t>
  </si>
  <si>
    <t>4</t>
  </si>
  <si>
    <t>ITBIS (18% DE LA DIRECCIÓN TÉCNICA)</t>
  </si>
  <si>
    <t>Coordenada:</t>
  </si>
  <si>
    <t>LOSA HA E=0.14m 3/8"@0.25m AD 210Kg/cm2 TABLA CEMEX CON LIGADORA Y WINCHE</t>
  </si>
  <si>
    <t>Losas HA e=0.14m 3/8" @ 0.25m AD</t>
  </si>
  <si>
    <t>Acero - Cuantía QQ/M3</t>
  </si>
  <si>
    <t>QQ</t>
  </si>
  <si>
    <t>Vac y lig Hormigón 210Kg/cm2 Cemex - 10% desp</t>
  </si>
  <si>
    <t>Alambre Dulce No. 18</t>
  </si>
  <si>
    <t>LB</t>
  </si>
  <si>
    <t>Mano de Obra Acero</t>
  </si>
  <si>
    <t>Encofrado losa plana h=3.00m Todo Costo</t>
  </si>
  <si>
    <t xml:space="preserve">  Ayuntamiento Municipal  de Río San Juan </t>
  </si>
  <si>
    <t>C/ Mella esq. Duarte, Río San Juan, Provincia María Trinidad Sánchez, República Dominicana</t>
  </si>
  <si>
    <t>Tel.: (809) 589-3046</t>
  </si>
  <si>
    <t>Provincia:</t>
  </si>
  <si>
    <t>Municipio:</t>
  </si>
  <si>
    <t>RNC 4-10-00005-8</t>
  </si>
  <si>
    <t>5</t>
  </si>
  <si>
    <t>6</t>
  </si>
  <si>
    <t>7</t>
  </si>
  <si>
    <t>8</t>
  </si>
  <si>
    <t>9</t>
  </si>
  <si>
    <t>10</t>
  </si>
  <si>
    <t>Seguro y Fianza</t>
  </si>
  <si>
    <t>Direccion Tecnica y Resp. Adm.</t>
  </si>
  <si>
    <t>Gastos Administrativo</t>
  </si>
  <si>
    <t>Transporte</t>
  </si>
  <si>
    <t>Ensayos de Calidad de Hormigon(probetas, transporte y rotura en laboratorio)</t>
  </si>
  <si>
    <t>Fondo de pensiones (ley 6-86)</t>
  </si>
  <si>
    <t>Codia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</si>
</sst>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  <numFmt numFmtId="166" formatCode="&quot;RD$&quot;#,##0.00"/>
  </numFmts>
  <fonts count="27" x14ac:knownFonts="1">
    <font>
      <sz val="10"/>
      <name val="Arial"/>
      <family val="2"/>
    </font>
    <font>
      <sz val="11"/>
      <color indexed="64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sz val="16"/>
      <name val="Arial"/>
      <family val="2"/>
    </font>
    <font>
      <b/>
      <sz val="16"/>
      <color indexed="64"/>
      <name val="Tahoma"/>
      <family val="2"/>
    </font>
    <font>
      <sz val="16"/>
      <color indexed="64"/>
      <name val="Tahoma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u/>
      <sz val="8.5"/>
      <color theme="10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8.5"/>
      <color theme="1"/>
      <name val="Calibri"/>
      <family val="2"/>
      <scheme val="minor"/>
    </font>
    <font>
      <u/>
      <sz val="16"/>
      <color rgb="FF000000"/>
      <name val="Tahoma"/>
      <family val="2"/>
    </font>
    <font>
      <sz val="16"/>
      <color rgb="FF000000"/>
      <name val="Tahoma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>
      <alignment vertical="center"/>
    </xf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5" fillId="3" borderId="0" xfId="2" applyFont="1" applyFill="1" applyAlignment="1">
      <alignment horizontal="center"/>
    </xf>
    <xf numFmtId="0" fontId="5" fillId="3" borderId="0" xfId="2" applyFont="1" applyFill="1" applyAlignment="1"/>
    <xf numFmtId="49" fontId="8" fillId="0" borderId="0" xfId="0" applyNumberFormat="1" applyFont="1" applyAlignment="1">
      <alignment vertical="center"/>
    </xf>
    <xf numFmtId="0" fontId="8" fillId="0" borderId="0" xfId="0" applyFont="1"/>
    <xf numFmtId="2" fontId="7" fillId="5" borderId="4" xfId="0" applyNumberFormat="1" applyFont="1" applyFill="1" applyBorder="1" applyAlignment="1">
      <alignment horizontal="right"/>
    </xf>
    <xf numFmtId="2" fontId="8" fillId="0" borderId="4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/>
    <xf numFmtId="164" fontId="8" fillId="0" borderId="4" xfId="1" applyFont="1" applyBorder="1"/>
    <xf numFmtId="164" fontId="8" fillId="0" borderId="4" xfId="0" applyNumberFormat="1" applyFont="1" applyBorder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7" fillId="0" borderId="4" xfId="0" applyNumberFormat="1" applyFont="1" applyBorder="1"/>
    <xf numFmtId="49" fontId="4" fillId="0" borderId="0" xfId="0" applyNumberFormat="1" applyFont="1"/>
    <xf numFmtId="164" fontId="7" fillId="0" borderId="0" xfId="0" applyNumberFormat="1" applyFont="1"/>
    <xf numFmtId="49" fontId="7" fillId="7" borderId="4" xfId="0" applyNumberFormat="1" applyFont="1" applyFill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0" fontId="8" fillId="0" borderId="9" xfId="0" applyFont="1" applyBorder="1"/>
    <xf numFmtId="164" fontId="8" fillId="0" borderId="8" xfId="0" applyNumberFormat="1" applyFont="1" applyBorder="1"/>
    <xf numFmtId="9" fontId="8" fillId="0" borderId="4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0" xfId="0" applyFont="1" applyBorder="1"/>
    <xf numFmtId="165" fontId="4" fillId="0" borderId="0" xfId="0" applyNumberFormat="1" applyFont="1"/>
    <xf numFmtId="49" fontId="7" fillId="0" borderId="0" xfId="0" applyNumberFormat="1" applyFont="1"/>
    <xf numFmtId="164" fontId="7" fillId="0" borderId="6" xfId="0" applyNumberFormat="1" applyFont="1" applyBorder="1"/>
    <xf numFmtId="0" fontId="7" fillId="4" borderId="4" xfId="0" applyFont="1" applyFill="1" applyBorder="1" applyAlignment="1">
      <alignment horizontal="center"/>
    </xf>
    <xf numFmtId="164" fontId="7" fillId="4" borderId="4" xfId="1" applyFont="1" applyFill="1" applyBorder="1" applyAlignment="1">
      <alignment horizontal="center"/>
    </xf>
    <xf numFmtId="0" fontId="10" fillId="2" borderId="0" xfId="2" applyFont="1" applyFill="1">
      <alignment vertical="center"/>
    </xf>
    <xf numFmtId="49" fontId="4" fillId="0" borderId="0" xfId="0" applyNumberFormat="1" applyFont="1" applyAlignment="1">
      <alignment horizontal="center"/>
    </xf>
    <xf numFmtId="49" fontId="7" fillId="4" borderId="4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/>
    <xf numFmtId="164" fontId="8" fillId="0" borderId="7" xfId="1" applyFont="1" applyBorder="1"/>
    <xf numFmtId="164" fontId="8" fillId="0" borderId="7" xfId="0" applyNumberFormat="1" applyFont="1" applyBorder="1"/>
    <xf numFmtId="164" fontId="7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wrapText="1"/>
    </xf>
    <xf numFmtId="2" fontId="12" fillId="0" borderId="7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166" fontId="13" fillId="0" borderId="6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0" xfId="0" applyFont="1"/>
    <xf numFmtId="2" fontId="12" fillId="0" borderId="0" xfId="0" applyNumberFormat="1" applyFont="1" applyAlignment="1">
      <alignment vertical="top"/>
    </xf>
    <xf numFmtId="0" fontId="12" fillId="0" borderId="0" xfId="0" applyFont="1" applyAlignment="1">
      <alignment wrapText="1"/>
    </xf>
    <xf numFmtId="2" fontId="12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wrapText="1"/>
    </xf>
    <xf numFmtId="2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2" fontId="14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16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12" xfId="0" applyFont="1" applyBorder="1" applyAlignment="1">
      <alignment wrapText="1"/>
    </xf>
    <xf numFmtId="2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wrapText="1"/>
    </xf>
    <xf numFmtId="43" fontId="17" fillId="0" borderId="7" xfId="3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166" fontId="17" fillId="0" borderId="7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/>
    </xf>
    <xf numFmtId="0" fontId="19" fillId="0" borderId="4" xfId="4" applyFont="1" applyBorder="1"/>
    <xf numFmtId="0" fontId="20" fillId="0" borderId="0" xfId="0" applyFont="1"/>
    <xf numFmtId="2" fontId="17" fillId="0" borderId="0" xfId="0" applyNumberFormat="1" applyFont="1" applyAlignment="1">
      <alignment vertical="top"/>
    </xf>
    <xf numFmtId="0" fontId="20" fillId="0" borderId="0" xfId="0" applyFont="1" applyAlignment="1">
      <alignment wrapText="1"/>
    </xf>
    <xf numFmtId="43" fontId="17" fillId="0" borderId="0" xfId="3" applyFont="1" applyAlignment="1">
      <alignment horizontal="center"/>
    </xf>
    <xf numFmtId="2" fontId="17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 applyAlignment="1">
      <alignment wrapText="1"/>
    </xf>
    <xf numFmtId="43" fontId="20" fillId="0" borderId="0" xfId="3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left"/>
    </xf>
    <xf numFmtId="43" fontId="20" fillId="0" borderId="0" xfId="3" applyFont="1"/>
    <xf numFmtId="0" fontId="17" fillId="0" borderId="0" xfId="0" applyFont="1" applyAlignment="1">
      <alignment vertical="top"/>
    </xf>
    <xf numFmtId="166" fontId="20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166" fontId="15" fillId="0" borderId="0" xfId="0" applyNumberFormat="1" applyFont="1" applyAlignment="1">
      <alignment horizontal="center"/>
    </xf>
    <xf numFmtId="0" fontId="5" fillId="3" borderId="0" xfId="2" applyFont="1" applyFill="1" applyAlignment="1">
      <alignment horizontal="left"/>
    </xf>
    <xf numFmtId="10" fontId="8" fillId="0" borderId="4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49" fontId="4" fillId="0" borderId="0" xfId="0" applyNumberFormat="1" applyFont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49" fontId="7" fillId="6" borderId="0" xfId="0" applyNumberFormat="1" applyFont="1" applyFill="1" applyAlignment="1">
      <alignment horizontal="center"/>
    </xf>
    <xf numFmtId="0" fontId="10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left"/>
    </xf>
    <xf numFmtId="0" fontId="8" fillId="0" borderId="7" xfId="0" applyFont="1" applyBorder="1" applyAlignment="1">
      <alignment horizontal="left" wrapText="1"/>
    </xf>
    <xf numFmtId="49" fontId="24" fillId="4" borderId="1" xfId="0" applyNumberFormat="1" applyFont="1" applyFill="1" applyBorder="1" applyAlignment="1">
      <alignment horizontal="center" vertical="center"/>
    </xf>
    <xf numFmtId="49" fontId="25" fillId="4" borderId="2" xfId="0" applyNumberFormat="1" applyFont="1" applyFill="1" applyBorder="1" applyAlignment="1">
      <alignment horizontal="center" vertical="center"/>
    </xf>
    <xf numFmtId="49" fontId="25" fillId="4" borderId="3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49" fontId="7" fillId="5" borderId="7" xfId="0" applyNumberFormat="1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</cellXfs>
  <cellStyles count="5">
    <cellStyle name="Hipervínculo" xfId="4" builtinId="8"/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4782766</xdr:colOff>
      <xdr:row>1</xdr:row>
      <xdr:rowOff>94573</xdr:rowOff>
    </xdr:from>
    <xdr:to>
      <xdr:col>2</xdr:col>
      <xdr:colOff>6458086</xdr:colOff>
      <xdr:row>8</xdr:row>
      <xdr:rowOff>75806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xmlns="" id="{95AAC983-672F-1047-AE2B-8EE7FEC0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7553" y="351275"/>
          <a:ext cx="1675320" cy="17781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DRE_LAS_CASAS\ANALISIS_TO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ownloads/PRESU.%20OBRAS%20NAGUA%20CON%20ANALI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ownloads/presupuesto%20las%20terrenas%20Coson,%20Albat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QUE LA JICARA"/>
      <sheetName val="PARQUE LA UASD"/>
      <sheetName val="PARQUE TATICO "/>
      <sheetName val="ANALISIS "/>
      <sheetName val="SEÑALIZACION"/>
      <sheetName val="TARIFA DE COMBUSTIBLE"/>
      <sheetName val="PUENTE"/>
      <sheetName val="LISTADO DE MANO DE OBRA"/>
      <sheetName val="LISTADO DE MATERIALES"/>
      <sheetName val="CARGAS SOCIALES"/>
      <sheetName val="PRESUPUESTO CABRAL - DUV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G28">
            <v>1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Unitarios de adic "/>
      <sheetName val="Analisis de Madera y Acero"/>
      <sheetName val="Análisis Listo Tramo I"/>
      <sheetName val="Diseño f'c"/>
      <sheetName val="Análisis MACM"/>
      <sheetName val="Hoja1"/>
      <sheetName val="para project"/>
      <sheetName val="presupuesto las terrenas"/>
      <sheetName val="Limp.Desm.Dest.Tipo B"/>
      <sheetName val="Cunetas en pie de talud"/>
      <sheetName val="Excav.Mat.Inserv. 60mts A.L."/>
      <sheetName val="2.05 Sum Exc. de Prestamo Caso1"/>
      <sheetName val="Nivelacion Zona de bote"/>
      <sheetName val="Escarificación de Superficie"/>
      <sheetName val="Ac. Adic Mat. Bote Mat Inserv "/>
      <sheetName val="Acarre Sum Exc. de Prestamo "/>
      <sheetName val="Acarreo Adic. Mat. Base"/>
      <sheetName val="Terminacion de Sub-Rasante"/>
      <sheetName val="Mat. Base"/>
      <sheetName val="Riego de Adherencia"/>
      <sheetName val="Riego de Imprimacion"/>
      <sheetName val="Exc.para estruct 3.0-4.50"/>
      <sheetName val="Colocacion de Tuberias Ø36&quot;"/>
      <sheetName val="Colocacion de Tuberias Ø48&quot;"/>
      <sheetName val="Colocacion Asiento de Arena"/>
      <sheetName val="Exc. a Mano en Agua"/>
      <sheetName val="Muros de Sacos  Provisionales"/>
      <sheetName val="Canalizacion"/>
      <sheetName val="Cargas Sociales"/>
      <sheetName val="Tarifas de Alquiler de Equi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nstrucosto.do/lista/excon-s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topLeftCell="A42" zoomScale="94" zoomScaleNormal="93" zoomScaleSheetLayoutView="94" workbookViewId="0">
      <selection activeCell="C61" sqref="C61"/>
    </sheetView>
  </sheetViews>
  <sheetFormatPr baseColWidth="10" defaultColWidth="11.42578125" defaultRowHeight="12.75" x14ac:dyDescent="0.2"/>
  <cols>
    <col min="1" max="1" width="11.42578125" bestFit="1" customWidth="1"/>
    <col min="2" max="2" width="26.7109375" customWidth="1"/>
    <col min="3" max="3" width="85.7109375" customWidth="1"/>
    <col min="4" max="4" width="11.42578125" bestFit="1" customWidth="1"/>
    <col min="5" max="5" width="22.28515625" customWidth="1"/>
    <col min="6" max="6" width="19.140625" bestFit="1" customWidth="1"/>
    <col min="7" max="7" width="19.7109375" bestFit="1" customWidth="1"/>
    <col min="8" max="8" width="30.42578125" customWidth="1"/>
  </cols>
  <sheetData>
    <row r="1" spans="1:9" ht="20.25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20.25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20.25" x14ac:dyDescent="0.3">
      <c r="A3" s="4"/>
      <c r="B3" s="4"/>
      <c r="C3" s="4"/>
      <c r="D3" s="4"/>
      <c r="E3" s="4"/>
      <c r="F3" s="4"/>
      <c r="G3" s="4"/>
      <c r="H3" s="4"/>
      <c r="I3" s="4"/>
    </row>
    <row r="4" spans="1:9" ht="20.25" x14ac:dyDescent="0.3">
      <c r="A4" s="4"/>
      <c r="B4" s="4"/>
      <c r="C4" s="4"/>
      <c r="D4" s="4"/>
      <c r="E4" s="4"/>
      <c r="F4" s="4"/>
      <c r="G4" s="4"/>
      <c r="H4" s="4"/>
      <c r="I4" s="4"/>
    </row>
    <row r="5" spans="1:9" ht="20.25" x14ac:dyDescent="0.3">
      <c r="A5" s="4"/>
      <c r="B5" s="4"/>
      <c r="C5" s="4"/>
      <c r="D5" s="4"/>
      <c r="E5" s="4"/>
      <c r="F5" s="4"/>
      <c r="G5" s="4"/>
      <c r="H5" s="4"/>
      <c r="I5" s="4"/>
    </row>
    <row r="6" spans="1:9" ht="20.25" x14ac:dyDescent="0.3">
      <c r="A6" s="4"/>
      <c r="B6" s="4"/>
      <c r="C6" s="4"/>
      <c r="D6" s="4"/>
      <c r="E6" s="4"/>
      <c r="F6" s="4"/>
      <c r="G6" s="4"/>
      <c r="H6" s="4"/>
      <c r="I6" s="4"/>
    </row>
    <row r="7" spans="1:9" ht="20.25" x14ac:dyDescent="0.3">
      <c r="A7" s="4"/>
      <c r="B7" s="4"/>
      <c r="C7" s="4"/>
      <c r="D7" s="4"/>
      <c r="E7" s="4"/>
      <c r="F7" s="4"/>
      <c r="G7" s="4"/>
      <c r="H7" s="4"/>
      <c r="I7" s="4"/>
    </row>
    <row r="8" spans="1:9" ht="20.25" x14ac:dyDescent="0.3">
      <c r="A8" s="4"/>
      <c r="B8" s="4"/>
      <c r="C8" s="4"/>
      <c r="D8" s="4"/>
      <c r="E8" s="4"/>
      <c r="F8" s="4"/>
      <c r="G8" s="4"/>
      <c r="H8" s="4"/>
      <c r="I8" s="4"/>
    </row>
    <row r="9" spans="1:9" ht="20.25" x14ac:dyDescent="0.3">
      <c r="A9" s="4"/>
      <c r="B9" s="4"/>
      <c r="C9" s="4"/>
      <c r="D9" s="4"/>
      <c r="E9" s="4"/>
      <c r="F9" s="4"/>
      <c r="G9" s="4"/>
      <c r="H9" s="4"/>
      <c r="I9" s="4"/>
    </row>
    <row r="10" spans="1:9" ht="26.25" x14ac:dyDescent="0.2">
      <c r="A10" s="102" t="s">
        <v>94</v>
      </c>
      <c r="B10" s="102"/>
      <c r="C10" s="102"/>
      <c r="D10" s="102"/>
      <c r="E10" s="102"/>
      <c r="F10" s="102"/>
      <c r="G10" s="102"/>
      <c r="H10" s="102"/>
      <c r="I10" s="32"/>
    </row>
    <row r="11" spans="1:9" ht="26.25" x14ac:dyDescent="0.2">
      <c r="A11" s="102" t="s">
        <v>99</v>
      </c>
      <c r="B11" s="102"/>
      <c r="C11" s="102"/>
      <c r="D11" s="102"/>
      <c r="E11" s="102"/>
      <c r="F11" s="102"/>
      <c r="G11" s="102"/>
      <c r="H11" s="102"/>
      <c r="I11" s="32"/>
    </row>
    <row r="12" spans="1:9" ht="26.25" x14ac:dyDescent="0.2">
      <c r="A12" s="102" t="s">
        <v>95</v>
      </c>
      <c r="B12" s="102"/>
      <c r="C12" s="102"/>
      <c r="D12" s="102"/>
      <c r="E12" s="102"/>
      <c r="F12" s="102"/>
      <c r="G12" s="102"/>
      <c r="H12" s="102"/>
      <c r="I12" s="32"/>
    </row>
    <row r="13" spans="1:9" ht="26.25" x14ac:dyDescent="0.2">
      <c r="A13" s="102" t="s">
        <v>96</v>
      </c>
      <c r="B13" s="102"/>
      <c r="C13" s="102"/>
      <c r="D13" s="102"/>
      <c r="E13" s="102"/>
      <c r="F13" s="102"/>
      <c r="G13" s="102"/>
      <c r="H13" s="102"/>
      <c r="I13" s="32"/>
    </row>
    <row r="14" spans="1:9" ht="26.25" x14ac:dyDescent="0.2">
      <c r="A14" s="102" t="s">
        <v>9</v>
      </c>
      <c r="B14" s="102"/>
      <c r="C14" s="102"/>
      <c r="D14" s="102"/>
      <c r="E14" s="102"/>
      <c r="F14" s="102"/>
      <c r="G14" s="102"/>
      <c r="H14" s="102"/>
      <c r="I14" s="32"/>
    </row>
    <row r="15" spans="1:9" ht="26.25" x14ac:dyDescent="0.2">
      <c r="A15" s="102"/>
      <c r="B15" s="102"/>
      <c r="C15" s="102"/>
      <c r="D15" s="102"/>
      <c r="E15" s="102"/>
      <c r="F15" s="102"/>
      <c r="G15" s="102"/>
      <c r="H15" s="102"/>
      <c r="I15" s="32"/>
    </row>
    <row r="16" spans="1:9" ht="20.25" x14ac:dyDescent="0.3">
      <c r="A16" s="5"/>
      <c r="B16" s="5"/>
      <c r="C16" s="5"/>
      <c r="D16" s="5"/>
      <c r="E16" s="89" t="s">
        <v>97</v>
      </c>
      <c r="F16" s="5"/>
      <c r="G16" s="103"/>
      <c r="H16" s="103"/>
      <c r="I16" s="4"/>
    </row>
    <row r="17" spans="1:9" ht="20.25" x14ac:dyDescent="0.3">
      <c r="A17" s="6" t="s">
        <v>80</v>
      </c>
      <c r="B17" s="6"/>
      <c r="C17" s="6"/>
      <c r="D17" s="6"/>
      <c r="E17" s="6" t="s">
        <v>98</v>
      </c>
      <c r="F17" s="6"/>
      <c r="G17" s="6"/>
      <c r="H17" s="6"/>
      <c r="I17" s="4"/>
    </row>
    <row r="18" spans="1:9" ht="20.25" x14ac:dyDescent="0.3">
      <c r="A18" s="103" t="s">
        <v>79</v>
      </c>
      <c r="B18" s="103"/>
      <c r="C18" s="103"/>
      <c r="D18" s="6"/>
      <c r="E18" s="6"/>
      <c r="F18" s="6"/>
      <c r="G18" s="6"/>
      <c r="H18" s="6"/>
      <c r="I18" s="4"/>
    </row>
    <row r="19" spans="1:9" ht="20.25" x14ac:dyDescent="0.3">
      <c r="A19" s="103" t="s">
        <v>10</v>
      </c>
      <c r="B19" s="103"/>
      <c r="C19" s="103"/>
      <c r="D19" s="103"/>
      <c r="E19" s="103"/>
      <c r="F19" s="103"/>
      <c r="G19" s="103"/>
      <c r="H19" s="103"/>
      <c r="I19" s="4"/>
    </row>
    <row r="20" spans="1:9" ht="20.25" x14ac:dyDescent="0.3">
      <c r="A20" s="103" t="s">
        <v>67</v>
      </c>
      <c r="B20" s="103"/>
      <c r="C20" s="103"/>
      <c r="D20" s="103"/>
      <c r="E20" s="103"/>
      <c r="F20" s="103"/>
      <c r="G20" s="103"/>
      <c r="H20" s="103"/>
      <c r="I20" s="4"/>
    </row>
    <row r="21" spans="1:9" ht="20.25" x14ac:dyDescent="0.3">
      <c r="A21" s="103" t="s">
        <v>18</v>
      </c>
      <c r="B21" s="103"/>
      <c r="C21" s="103"/>
      <c r="D21" s="103"/>
      <c r="E21" s="103"/>
      <c r="F21" s="103"/>
      <c r="G21" s="103"/>
      <c r="H21" s="103"/>
      <c r="I21" s="4"/>
    </row>
    <row r="22" spans="1:9" ht="20.25" x14ac:dyDescent="0.3">
      <c r="A22" s="103" t="s">
        <v>15</v>
      </c>
      <c r="B22" s="103"/>
      <c r="C22" s="103"/>
      <c r="D22" s="103"/>
      <c r="E22" s="103"/>
      <c r="F22" s="103"/>
      <c r="G22" s="103"/>
      <c r="H22" s="103"/>
      <c r="I22" s="4"/>
    </row>
    <row r="23" spans="1:9" ht="23.25" x14ac:dyDescent="0.35">
      <c r="A23" s="112" t="s">
        <v>84</v>
      </c>
      <c r="B23" s="112"/>
      <c r="C23" s="4"/>
      <c r="D23" s="4"/>
      <c r="E23" s="4"/>
      <c r="F23" s="4"/>
      <c r="G23" s="4"/>
      <c r="H23" s="4"/>
      <c r="I23" s="4"/>
    </row>
    <row r="24" spans="1:9" ht="21" thickBot="1" x14ac:dyDescent="0.35">
      <c r="A24" s="4"/>
      <c r="B24" s="4"/>
      <c r="C24" s="4"/>
      <c r="D24" s="4"/>
      <c r="E24" s="4"/>
      <c r="F24" s="4"/>
      <c r="G24" s="4"/>
      <c r="H24" s="4"/>
      <c r="I24" s="4"/>
    </row>
    <row r="25" spans="1:9" ht="33.75" thickBot="1" x14ac:dyDescent="0.25">
      <c r="A25" s="105" t="s">
        <v>66</v>
      </c>
      <c r="B25" s="106"/>
      <c r="C25" s="106"/>
      <c r="D25" s="106"/>
      <c r="E25" s="106"/>
      <c r="F25" s="106"/>
      <c r="G25" s="106"/>
      <c r="H25" s="107"/>
      <c r="I25" s="7"/>
    </row>
    <row r="26" spans="1:9" ht="20.25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ht="20.25" x14ac:dyDescent="0.3">
      <c r="A27" s="30" t="s">
        <v>0</v>
      </c>
      <c r="B27" s="108" t="s">
        <v>1</v>
      </c>
      <c r="C27" s="108"/>
      <c r="D27" s="34" t="s">
        <v>2</v>
      </c>
      <c r="E27" s="30" t="s">
        <v>3</v>
      </c>
      <c r="F27" s="31" t="s">
        <v>4</v>
      </c>
      <c r="G27" s="31" t="s">
        <v>5</v>
      </c>
      <c r="H27" s="31" t="s">
        <v>6</v>
      </c>
      <c r="I27" s="8"/>
    </row>
    <row r="28" spans="1:9" ht="20.25" x14ac:dyDescent="0.3">
      <c r="A28" s="9">
        <v>1</v>
      </c>
      <c r="B28" s="109"/>
      <c r="C28" s="110"/>
      <c r="D28" s="110"/>
      <c r="E28" s="110"/>
      <c r="F28" s="110"/>
      <c r="G28" s="110"/>
      <c r="H28" s="111"/>
      <c r="I28" s="8"/>
    </row>
    <row r="29" spans="1:9" ht="20.25" x14ac:dyDescent="0.3">
      <c r="A29" s="10">
        <v>1.02</v>
      </c>
      <c r="B29" s="94" t="s">
        <v>78</v>
      </c>
      <c r="C29" s="95"/>
      <c r="D29" s="11" t="s">
        <v>11</v>
      </c>
      <c r="E29" s="12">
        <v>150</v>
      </c>
      <c r="F29" s="13"/>
      <c r="G29" s="14"/>
      <c r="H29" s="42">
        <f t="shared" ref="H29:H31" si="0">G29</f>
        <v>0</v>
      </c>
      <c r="I29" s="8"/>
    </row>
    <row r="30" spans="1:9" ht="20.25" x14ac:dyDescent="0.3">
      <c r="A30" s="10">
        <v>1.03</v>
      </c>
      <c r="B30" s="94" t="s">
        <v>19</v>
      </c>
      <c r="C30" s="95"/>
      <c r="D30" s="11" t="s">
        <v>13</v>
      </c>
      <c r="E30" s="12">
        <v>1446.43</v>
      </c>
      <c r="F30" s="13"/>
      <c r="G30" s="14"/>
      <c r="H30" s="42">
        <f t="shared" si="0"/>
        <v>0</v>
      </c>
      <c r="I30" s="8"/>
    </row>
    <row r="31" spans="1:9" ht="20.25" x14ac:dyDescent="0.3">
      <c r="A31" s="10">
        <v>1.04</v>
      </c>
      <c r="B31" s="94" t="s">
        <v>37</v>
      </c>
      <c r="C31" s="95"/>
      <c r="D31" s="11" t="s">
        <v>12</v>
      </c>
      <c r="E31" s="12">
        <v>350</v>
      </c>
      <c r="F31" s="13"/>
      <c r="G31" s="14">
        <f t="shared" ref="G29:G31" si="1">F31*E31</f>
        <v>0</v>
      </c>
      <c r="H31" s="42">
        <f t="shared" si="0"/>
        <v>0</v>
      </c>
      <c r="I31" s="8"/>
    </row>
    <row r="32" spans="1:9" ht="20.25" x14ac:dyDescent="0.3">
      <c r="A32" s="10">
        <v>1.05</v>
      </c>
      <c r="B32" s="94" t="s">
        <v>81</v>
      </c>
      <c r="C32" s="95"/>
      <c r="D32" s="11" t="s">
        <v>16</v>
      </c>
      <c r="E32" s="12">
        <v>1</v>
      </c>
      <c r="F32" s="13"/>
      <c r="G32" s="14"/>
      <c r="H32" s="42">
        <f>G32</f>
        <v>0</v>
      </c>
      <c r="I32" s="8"/>
    </row>
    <row r="33" spans="1:9" ht="20.25" x14ac:dyDescent="0.3">
      <c r="A33" s="10">
        <v>1.07</v>
      </c>
      <c r="B33" s="94"/>
      <c r="C33" s="95"/>
      <c r="D33" s="11"/>
      <c r="E33" s="12">
        <v>0</v>
      </c>
      <c r="F33" s="13">
        <v>0</v>
      </c>
      <c r="G33" s="14">
        <f t="shared" ref="G33:G34" si="2">F33*E33</f>
        <v>0</v>
      </c>
      <c r="H33" s="42">
        <f t="shared" ref="H33:H34" si="3">G33</f>
        <v>0</v>
      </c>
      <c r="I33" s="8"/>
    </row>
    <row r="34" spans="1:9" ht="20.25" x14ac:dyDescent="0.3">
      <c r="A34" s="10">
        <v>1.08</v>
      </c>
      <c r="B34" s="94"/>
      <c r="C34" s="104"/>
      <c r="D34" s="11"/>
      <c r="E34" s="38">
        <v>0</v>
      </c>
      <c r="F34" s="39">
        <v>0</v>
      </c>
      <c r="G34" s="40">
        <f t="shared" si="2"/>
        <v>0</v>
      </c>
      <c r="H34" s="43">
        <f t="shared" si="3"/>
        <v>0</v>
      </c>
      <c r="I34" s="8"/>
    </row>
    <row r="35" spans="1:9" ht="20.25" x14ac:dyDescent="0.3">
      <c r="A35" s="10"/>
      <c r="B35" s="35"/>
      <c r="C35" s="36"/>
      <c r="D35" s="37"/>
      <c r="E35" s="38"/>
      <c r="F35" s="39"/>
      <c r="G35" s="40"/>
      <c r="H35" s="41"/>
      <c r="I35" s="8"/>
    </row>
    <row r="36" spans="1:9" ht="20.25" x14ac:dyDescent="0.3">
      <c r="A36" s="10"/>
      <c r="B36" s="35"/>
      <c r="C36" s="36"/>
      <c r="D36" s="37"/>
      <c r="E36" s="38"/>
      <c r="F36" s="39"/>
      <c r="G36" s="40" t="s">
        <v>14</v>
      </c>
      <c r="H36" s="41">
        <f>SUM(H29:H35)</f>
        <v>0</v>
      </c>
      <c r="I36" s="8"/>
    </row>
    <row r="37" spans="1:9" ht="21" thickBot="1" x14ac:dyDescent="0.35">
      <c r="A37" s="4"/>
      <c r="B37" s="33"/>
      <c r="C37" s="33"/>
      <c r="D37" s="4"/>
      <c r="E37" s="4"/>
      <c r="F37" s="15"/>
      <c r="H37" s="16"/>
      <c r="I37" s="4"/>
    </row>
    <row r="38" spans="1:9" ht="21" thickBot="1" x14ac:dyDescent="0.35">
      <c r="A38" s="4"/>
      <c r="B38" s="96"/>
      <c r="C38" s="96"/>
      <c r="D38" s="4"/>
      <c r="E38" s="4"/>
      <c r="F38" s="99" t="s">
        <v>7</v>
      </c>
      <c r="G38" s="100"/>
      <c r="H38" s="17">
        <f>H36</f>
        <v>0</v>
      </c>
      <c r="I38" s="4"/>
    </row>
    <row r="39" spans="1:9" ht="20.25" x14ac:dyDescent="0.3">
      <c r="A39" s="4"/>
      <c r="B39" s="96"/>
      <c r="C39" s="96"/>
      <c r="D39" s="4"/>
      <c r="E39" s="4"/>
      <c r="F39" s="15"/>
      <c r="G39" s="15"/>
      <c r="H39" s="4"/>
      <c r="I39" s="4"/>
    </row>
    <row r="40" spans="1:9" ht="20.25" x14ac:dyDescent="0.3">
      <c r="A40" s="4"/>
      <c r="B40" s="18"/>
      <c r="C40" s="18"/>
      <c r="D40" s="4"/>
      <c r="E40" s="4"/>
      <c r="F40" s="15"/>
      <c r="G40" s="15"/>
      <c r="H40" s="19"/>
      <c r="I40" s="4"/>
    </row>
    <row r="41" spans="1:9" ht="20.25" x14ac:dyDescent="0.3">
      <c r="A41" s="4"/>
      <c r="B41" s="18"/>
      <c r="C41" s="18"/>
      <c r="D41" s="4"/>
      <c r="E41" s="4"/>
      <c r="F41" s="4"/>
      <c r="G41" s="4"/>
      <c r="H41" s="19"/>
      <c r="I41" s="4"/>
    </row>
    <row r="42" spans="1:9" ht="20.25" x14ac:dyDescent="0.3">
      <c r="A42" s="101" t="s">
        <v>8</v>
      </c>
      <c r="B42" s="101"/>
      <c r="C42" s="101"/>
      <c r="D42" s="101"/>
      <c r="E42" s="101"/>
      <c r="F42" s="101"/>
      <c r="G42" s="101"/>
      <c r="H42" s="101"/>
      <c r="I42" s="4"/>
    </row>
    <row r="43" spans="1:9" ht="20.25" x14ac:dyDescent="0.3">
      <c r="A43" s="20" t="s">
        <v>20</v>
      </c>
      <c r="B43" s="92" t="s">
        <v>107</v>
      </c>
      <c r="C43" s="93"/>
      <c r="D43" s="21">
        <v>0.1</v>
      </c>
      <c r="E43" s="8"/>
      <c r="F43" s="22"/>
      <c r="G43" s="23">
        <f>H38*D43</f>
        <v>0</v>
      </c>
      <c r="H43" s="91">
        <f>G43+G44+G45+G46+G47+G48+G49+G50</f>
        <v>0</v>
      </c>
      <c r="I43" s="4"/>
    </row>
    <row r="44" spans="1:9" ht="20.25" x14ac:dyDescent="0.3">
      <c r="A44" s="20" t="s">
        <v>21</v>
      </c>
      <c r="B44" s="92" t="s">
        <v>106</v>
      </c>
      <c r="C44" s="93"/>
      <c r="D44" s="90">
        <v>4.3499999999999997E-2</v>
      </c>
      <c r="E44" s="25"/>
      <c r="F44" s="26"/>
      <c r="G44" s="14">
        <f>H38*D44</f>
        <v>0</v>
      </c>
      <c r="H44" s="91"/>
      <c r="I44" s="4"/>
    </row>
    <row r="45" spans="1:9" ht="20.25" x14ac:dyDescent="0.3">
      <c r="A45" s="20" t="s">
        <v>42</v>
      </c>
      <c r="B45" s="92" t="s">
        <v>108</v>
      </c>
      <c r="C45" s="93"/>
      <c r="D45" s="90">
        <v>2.5000000000000001E-2</v>
      </c>
      <c r="E45" s="25"/>
      <c r="F45" s="26"/>
      <c r="G45" s="14">
        <f>H38*D45</f>
        <v>0</v>
      </c>
      <c r="H45" s="91"/>
      <c r="I45" s="4"/>
    </row>
    <row r="46" spans="1:9" ht="20.25" x14ac:dyDescent="0.3">
      <c r="A46" s="20" t="s">
        <v>82</v>
      </c>
      <c r="B46" s="92" t="s">
        <v>109</v>
      </c>
      <c r="C46" s="93"/>
      <c r="D46" s="90">
        <v>1.4999999999999999E-2</v>
      </c>
      <c r="E46" s="25"/>
      <c r="F46" s="26"/>
      <c r="G46" s="14">
        <f>H38*D46</f>
        <v>0</v>
      </c>
      <c r="H46" s="91"/>
      <c r="I46" s="4"/>
    </row>
    <row r="47" spans="1:9" ht="20.25" x14ac:dyDescent="0.3">
      <c r="A47" s="20" t="s">
        <v>100</v>
      </c>
      <c r="B47" s="92" t="s">
        <v>110</v>
      </c>
      <c r="C47" s="93"/>
      <c r="D47" s="90" t="s">
        <v>16</v>
      </c>
      <c r="E47" s="25"/>
      <c r="F47" s="26"/>
      <c r="G47" s="14"/>
      <c r="H47" s="91"/>
      <c r="I47" s="4"/>
    </row>
    <row r="48" spans="1:9" ht="20.25" x14ac:dyDescent="0.3">
      <c r="A48" s="20" t="s">
        <v>101</v>
      </c>
      <c r="B48" s="92" t="s">
        <v>111</v>
      </c>
      <c r="C48" s="93"/>
      <c r="D48" s="90">
        <v>0.01</v>
      </c>
      <c r="E48" s="25"/>
      <c r="F48" s="26"/>
      <c r="G48" s="14">
        <f>H38*D48</f>
        <v>0</v>
      </c>
      <c r="H48" s="91"/>
      <c r="I48" s="4"/>
    </row>
    <row r="49" spans="1:9" ht="20.25" x14ac:dyDescent="0.3">
      <c r="A49" s="20" t="s">
        <v>102</v>
      </c>
      <c r="B49" s="92" t="s">
        <v>112</v>
      </c>
      <c r="C49" s="93"/>
      <c r="D49" s="90">
        <v>1E-3</v>
      </c>
      <c r="E49" s="25"/>
      <c r="F49" s="26"/>
      <c r="G49" s="14">
        <f>H38*D49</f>
        <v>0</v>
      </c>
      <c r="H49" s="91"/>
      <c r="I49" s="4"/>
    </row>
    <row r="50" spans="1:9" ht="20.25" x14ac:dyDescent="0.3">
      <c r="A50" s="20" t="s">
        <v>103</v>
      </c>
      <c r="B50" s="92" t="s">
        <v>83</v>
      </c>
      <c r="C50" s="93"/>
      <c r="D50" s="90">
        <v>0.18</v>
      </c>
      <c r="E50" s="25"/>
      <c r="F50" s="26"/>
      <c r="G50" s="14">
        <f>G43*D50</f>
        <v>0</v>
      </c>
      <c r="H50" s="91"/>
      <c r="I50" s="4"/>
    </row>
    <row r="51" spans="1:9" ht="20.25" x14ac:dyDescent="0.3">
      <c r="A51" s="20" t="s">
        <v>104</v>
      </c>
      <c r="B51" s="92"/>
      <c r="C51" s="93"/>
      <c r="D51" s="90"/>
      <c r="E51" s="25"/>
      <c r="F51" s="26"/>
      <c r="G51" s="14"/>
      <c r="H51" s="91"/>
      <c r="I51" s="4"/>
    </row>
    <row r="52" spans="1:9" ht="20.25" x14ac:dyDescent="0.3">
      <c r="A52" s="20" t="s">
        <v>105</v>
      </c>
      <c r="B52" s="92"/>
      <c r="C52" s="93"/>
      <c r="D52" s="24"/>
      <c r="E52" s="25"/>
      <c r="F52" s="26"/>
      <c r="G52" s="14"/>
      <c r="H52" s="91"/>
      <c r="I52" s="4"/>
    </row>
    <row r="53" spans="1:9" ht="21" thickBot="1" x14ac:dyDescent="0.35">
      <c r="A53" s="4"/>
      <c r="B53" s="4"/>
      <c r="C53" s="4"/>
      <c r="D53" s="27"/>
      <c r="E53" s="4"/>
      <c r="F53" s="4"/>
      <c r="G53" s="4"/>
      <c r="H53" s="4"/>
      <c r="I53" s="4"/>
    </row>
    <row r="54" spans="1:9" ht="21" thickBot="1" x14ac:dyDescent="0.35">
      <c r="A54" s="28"/>
      <c r="B54" s="28"/>
      <c r="C54" s="4"/>
      <c r="D54" s="4"/>
      <c r="E54" s="4"/>
      <c r="F54" s="97" t="s">
        <v>17</v>
      </c>
      <c r="G54" s="98"/>
      <c r="H54" s="29">
        <f>H38+H43</f>
        <v>0</v>
      </c>
      <c r="I54" s="4"/>
    </row>
    <row r="55" spans="1:9" ht="14.25" x14ac:dyDescent="0.2">
      <c r="B55" s="3"/>
      <c r="C55" s="3"/>
      <c r="F55" s="1"/>
      <c r="G55" s="1"/>
      <c r="H55" s="2"/>
    </row>
    <row r="56" spans="1:9" ht="14.25" x14ac:dyDescent="0.2">
      <c r="B56" s="3"/>
      <c r="C56" s="3"/>
      <c r="F56" s="1"/>
      <c r="G56" s="1"/>
      <c r="H56" s="2"/>
    </row>
    <row r="57" spans="1:9" ht="14.25" x14ac:dyDescent="0.2">
      <c r="B57" s="3"/>
      <c r="C57" s="3"/>
      <c r="F57" s="1"/>
      <c r="G57" s="1"/>
      <c r="H57" s="2"/>
    </row>
    <row r="58" spans="1:9" ht="14.25" x14ac:dyDescent="0.2">
      <c r="B58" s="3"/>
      <c r="C58" s="3"/>
      <c r="F58" s="1"/>
      <c r="G58" s="1"/>
      <c r="H58" s="2"/>
    </row>
    <row r="59" spans="1:9" ht="14.25" x14ac:dyDescent="0.2">
      <c r="B59" s="3"/>
      <c r="C59" s="3"/>
      <c r="F59" s="1"/>
      <c r="G59" s="1"/>
      <c r="H59" s="2"/>
    </row>
    <row r="60" spans="1:9" ht="14.25" x14ac:dyDescent="0.2">
      <c r="B60" s="3"/>
      <c r="C60" s="3"/>
      <c r="F60" s="1"/>
      <c r="G60" s="1"/>
      <c r="H60" s="2"/>
    </row>
  </sheetData>
  <mergeCells count="38">
    <mergeCell ref="A23:B23"/>
    <mergeCell ref="B28:H28"/>
    <mergeCell ref="B32:C32"/>
    <mergeCell ref="B29:C29"/>
    <mergeCell ref="B30:C30"/>
    <mergeCell ref="B31:C31"/>
    <mergeCell ref="B51:C51"/>
    <mergeCell ref="A10:H10"/>
    <mergeCell ref="A11:H11"/>
    <mergeCell ref="A12:H12"/>
    <mergeCell ref="A14:H14"/>
    <mergeCell ref="A15:H15"/>
    <mergeCell ref="A13:H13"/>
    <mergeCell ref="G16:H16"/>
    <mergeCell ref="A18:C18"/>
    <mergeCell ref="B34:C34"/>
    <mergeCell ref="A19:H19"/>
    <mergeCell ref="A20:H20"/>
    <mergeCell ref="A21:H21"/>
    <mergeCell ref="A22:H22"/>
    <mergeCell ref="A25:H25"/>
    <mergeCell ref="B27:C27"/>
    <mergeCell ref="H43:H52"/>
    <mergeCell ref="B52:C52"/>
    <mergeCell ref="B33:C33"/>
    <mergeCell ref="B38:C38"/>
    <mergeCell ref="F54:G54"/>
    <mergeCell ref="B45:C45"/>
    <mergeCell ref="F38:G38"/>
    <mergeCell ref="B39:C39"/>
    <mergeCell ref="A42:H42"/>
    <mergeCell ref="B43:C43"/>
    <mergeCell ref="B44:C44"/>
    <mergeCell ref="B46:C46"/>
    <mergeCell ref="B47:C47"/>
    <mergeCell ref="B48:C48"/>
    <mergeCell ref="B49:C49"/>
    <mergeCell ref="B50:C50"/>
  </mergeCells>
  <phoneticPr fontId="11" type="noConversion"/>
  <printOptions horizontalCentered="1"/>
  <pageMargins left="0.25" right="0.25" top="0.75" bottom="0.75" header="0.3" footer="0.3"/>
  <pageSetup paperSize="9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B1" zoomScale="130" zoomScaleNormal="130" workbookViewId="0">
      <selection activeCell="F79" sqref="F79"/>
    </sheetView>
  </sheetViews>
  <sheetFormatPr baseColWidth="10" defaultRowHeight="12.75" outlineLevelRow="1" x14ac:dyDescent="0.2"/>
  <cols>
    <col min="1" max="1" width="11" bestFit="1" customWidth="1"/>
    <col min="2" max="2" width="43.42578125" customWidth="1"/>
    <col min="3" max="3" width="11" bestFit="1" customWidth="1"/>
    <col min="5" max="5" width="11.140625" bestFit="1" customWidth="1"/>
    <col min="6" max="6" width="11" bestFit="1" customWidth="1"/>
    <col min="7" max="7" width="12.42578125" bestFit="1" customWidth="1"/>
    <col min="8" max="8" width="11.140625" bestFit="1" customWidth="1"/>
    <col min="9" max="9" width="12.42578125" bestFit="1" customWidth="1"/>
  </cols>
  <sheetData>
    <row r="1" spans="1:10" s="50" customFormat="1" ht="24" x14ac:dyDescent="0.2">
      <c r="A1" s="44">
        <f ca="1">A1:J20=+#REF!+0.01</f>
        <v>0</v>
      </c>
      <c r="B1" s="45" t="s">
        <v>19</v>
      </c>
      <c r="C1" s="46">
        <v>1</v>
      </c>
      <c r="D1" s="46" t="s">
        <v>11</v>
      </c>
      <c r="E1" s="47"/>
      <c r="F1" s="47"/>
      <c r="G1" s="47"/>
      <c r="H1" s="47"/>
      <c r="I1" s="48"/>
      <c r="J1" s="49" t="s">
        <v>22</v>
      </c>
    </row>
    <row r="2" spans="1:10" s="50" customFormat="1" ht="12" x14ac:dyDescent="0.2">
      <c r="A2" s="51"/>
      <c r="B2" s="52"/>
      <c r="C2" s="53">
        <v>1</v>
      </c>
      <c r="D2" s="46" t="s">
        <v>13</v>
      </c>
      <c r="E2" s="47"/>
      <c r="F2" s="47"/>
      <c r="G2" s="47"/>
      <c r="H2" s="47"/>
      <c r="I2" s="48"/>
      <c r="J2" s="54"/>
    </row>
    <row r="3" spans="1:10" s="50" customFormat="1" ht="12" outlineLevel="1" x14ac:dyDescent="0.2">
      <c r="A3" s="51"/>
      <c r="B3" s="55" t="s">
        <v>23</v>
      </c>
      <c r="C3" s="56"/>
      <c r="D3" s="56"/>
      <c r="E3" s="57"/>
      <c r="F3" s="57"/>
      <c r="G3" s="57"/>
      <c r="H3" s="57"/>
      <c r="I3" s="58"/>
      <c r="J3" s="54"/>
    </row>
    <row r="4" spans="1:10" s="50" customFormat="1" ht="12" outlineLevel="1" x14ac:dyDescent="0.2">
      <c r="A4" s="51"/>
      <c r="B4" s="59" t="s">
        <v>24</v>
      </c>
      <c r="C4" s="60">
        <v>1</v>
      </c>
      <c r="D4" s="60" t="s">
        <v>11</v>
      </c>
      <c r="E4" s="57"/>
      <c r="F4" s="57"/>
      <c r="G4" s="57"/>
      <c r="H4" s="57"/>
      <c r="I4" s="58"/>
      <c r="J4" s="54"/>
    </row>
    <row r="5" spans="1:10" s="50" customFormat="1" ht="12" outlineLevel="1" x14ac:dyDescent="0.2">
      <c r="A5" s="61"/>
      <c r="B5" s="59" t="s">
        <v>25</v>
      </c>
      <c r="C5" s="60"/>
      <c r="D5" s="60"/>
      <c r="E5" s="62"/>
      <c r="F5" s="62"/>
      <c r="G5" s="62"/>
      <c r="H5" s="62"/>
      <c r="I5" s="62"/>
      <c r="J5" s="63"/>
    </row>
    <row r="6" spans="1:10" s="50" customFormat="1" ht="12" outlineLevel="1" x14ac:dyDescent="0.2">
      <c r="A6" s="61"/>
      <c r="B6" s="55" t="s">
        <v>26</v>
      </c>
      <c r="C6" s="60">
        <f>+C11*1.3</f>
        <v>1.9266000000000003</v>
      </c>
      <c r="D6" s="60" t="s">
        <v>27</v>
      </c>
      <c r="E6" s="62"/>
      <c r="F6" s="62"/>
      <c r="G6" s="62"/>
      <c r="H6" s="62"/>
      <c r="I6" s="62"/>
      <c r="J6" s="63"/>
    </row>
    <row r="7" spans="1:10" s="50" customFormat="1" ht="12" outlineLevel="1" x14ac:dyDescent="0.2">
      <c r="A7" s="61"/>
      <c r="B7" s="55" t="s">
        <v>28</v>
      </c>
      <c r="C7" s="60">
        <v>2.4700000000000002</v>
      </c>
      <c r="D7" s="60" t="s">
        <v>29</v>
      </c>
      <c r="E7" s="62"/>
      <c r="F7" s="62"/>
      <c r="G7" s="62"/>
      <c r="H7" s="62"/>
      <c r="I7" s="62"/>
      <c r="J7" s="63"/>
    </row>
    <row r="8" spans="1:10" s="50" customFormat="1" ht="12" outlineLevel="1" x14ac:dyDescent="0.2">
      <c r="A8" s="61"/>
      <c r="B8" s="55" t="s">
        <v>30</v>
      </c>
      <c r="C8" s="60">
        <v>1.23</v>
      </c>
      <c r="D8" s="60" t="s">
        <v>31</v>
      </c>
      <c r="E8" s="62"/>
      <c r="F8" s="62"/>
      <c r="G8" s="62"/>
      <c r="H8" s="62"/>
      <c r="I8" s="62"/>
      <c r="J8" s="63"/>
    </row>
    <row r="9" spans="1:10" s="50" customFormat="1" ht="12" outlineLevel="1" x14ac:dyDescent="0.2">
      <c r="A9" s="61"/>
      <c r="B9" s="55" t="s">
        <v>32</v>
      </c>
      <c r="C9" s="60">
        <f>+C4*1.1</f>
        <v>1.1000000000000001</v>
      </c>
      <c r="D9" s="60" t="s">
        <v>11</v>
      </c>
      <c r="E9" s="62"/>
      <c r="F9" s="62"/>
      <c r="G9" s="62"/>
      <c r="H9" s="62"/>
      <c r="I9" s="62"/>
      <c r="J9" s="63"/>
    </row>
    <row r="10" spans="1:10" s="50" customFormat="1" ht="12" outlineLevel="1" x14ac:dyDescent="0.2">
      <c r="A10" s="61"/>
      <c r="B10" s="59" t="s">
        <v>33</v>
      </c>
      <c r="C10" s="60"/>
      <c r="D10" s="60"/>
      <c r="E10" s="62"/>
      <c r="F10" s="62"/>
      <c r="G10" s="62"/>
      <c r="H10" s="62"/>
      <c r="I10" s="62"/>
      <c r="J10" s="63"/>
    </row>
    <row r="11" spans="1:10" s="50" customFormat="1" ht="12" outlineLevel="1" x14ac:dyDescent="0.2">
      <c r="A11" s="61"/>
      <c r="B11" s="55" t="s">
        <v>34</v>
      </c>
      <c r="C11" s="60">
        <f>+C12*0.4*0.5</f>
        <v>1.4820000000000002</v>
      </c>
      <c r="D11" s="60" t="s">
        <v>11</v>
      </c>
      <c r="E11" s="62"/>
      <c r="F11" s="62"/>
      <c r="G11" s="62"/>
      <c r="H11" s="62"/>
      <c r="I11" s="62"/>
      <c r="J11" s="63"/>
    </row>
    <row r="12" spans="1:10" s="50" customFormat="1" ht="12" outlineLevel="1" x14ac:dyDescent="0.2">
      <c r="A12" s="61"/>
      <c r="B12" s="55" t="s">
        <v>35</v>
      </c>
      <c r="C12" s="60">
        <v>7.41</v>
      </c>
      <c r="D12" s="60" t="s">
        <v>13</v>
      </c>
      <c r="E12" s="62"/>
      <c r="F12" s="62"/>
      <c r="G12" s="62"/>
      <c r="H12" s="62"/>
      <c r="I12" s="62"/>
      <c r="J12" s="63"/>
    </row>
    <row r="13" spans="1:10" s="50" customFormat="1" ht="12" outlineLevel="1" x14ac:dyDescent="0.2">
      <c r="A13" s="61"/>
      <c r="B13" s="55" t="s">
        <v>36</v>
      </c>
      <c r="C13" s="60"/>
      <c r="D13" s="60"/>
      <c r="E13" s="62"/>
      <c r="F13" s="62"/>
      <c r="G13" s="62"/>
      <c r="H13" s="62"/>
      <c r="I13" s="62"/>
      <c r="J13" s="63"/>
    </row>
    <row r="14" spans="1:10" s="50" customFormat="1" ht="12" x14ac:dyDescent="0.2">
      <c r="A14" s="61"/>
      <c r="B14" s="55"/>
      <c r="C14" s="60"/>
      <c r="D14" s="60"/>
      <c r="E14" s="62"/>
      <c r="F14" s="62"/>
      <c r="G14" s="62"/>
      <c r="H14" s="62"/>
      <c r="I14" s="62"/>
      <c r="J14" s="63"/>
    </row>
    <row r="18" spans="1:10" s="50" customFormat="1" ht="24" x14ac:dyDescent="0.2">
      <c r="A18" s="44">
        <f>+A17+0.01</f>
        <v>0.01</v>
      </c>
      <c r="B18" s="45" t="s">
        <v>37</v>
      </c>
      <c r="C18" s="46">
        <v>1</v>
      </c>
      <c r="D18" s="46" t="s">
        <v>11</v>
      </c>
      <c r="E18" s="47"/>
      <c r="F18" s="47"/>
      <c r="G18" s="47"/>
      <c r="H18" s="47"/>
      <c r="I18" s="48"/>
      <c r="J18" s="49" t="s">
        <v>22</v>
      </c>
    </row>
    <row r="19" spans="1:10" s="50" customFormat="1" ht="12" x14ac:dyDescent="0.2">
      <c r="A19" s="51"/>
      <c r="B19" s="64"/>
      <c r="C19" s="53">
        <v>1</v>
      </c>
      <c r="D19" s="46" t="s">
        <v>12</v>
      </c>
      <c r="E19" s="47"/>
      <c r="F19" s="47"/>
      <c r="G19" s="47"/>
      <c r="H19" s="47"/>
      <c r="I19" s="48"/>
      <c r="J19" s="54"/>
    </row>
    <row r="20" spans="1:10" s="50" customFormat="1" ht="12" outlineLevel="1" x14ac:dyDescent="0.2">
      <c r="A20" s="51"/>
      <c r="B20" s="55" t="s">
        <v>38</v>
      </c>
      <c r="C20" s="56"/>
      <c r="D20" s="56"/>
      <c r="E20" s="57"/>
      <c r="F20" s="57"/>
      <c r="G20" s="57"/>
      <c r="H20" s="57"/>
      <c r="I20" s="58"/>
      <c r="J20" s="54"/>
    </row>
    <row r="21" spans="1:10" s="50" customFormat="1" ht="12" outlineLevel="1" x14ac:dyDescent="0.2">
      <c r="A21" s="51"/>
      <c r="B21" s="59" t="s">
        <v>24</v>
      </c>
      <c r="C21" s="60">
        <v>1</v>
      </c>
      <c r="D21" s="60" t="s">
        <v>11</v>
      </c>
      <c r="E21" s="57"/>
      <c r="F21" s="57"/>
      <c r="G21" s="57"/>
      <c r="H21" s="57"/>
      <c r="I21" s="58"/>
      <c r="J21" s="54"/>
    </row>
    <row r="22" spans="1:10" s="50" customFormat="1" ht="12" outlineLevel="1" x14ac:dyDescent="0.2">
      <c r="A22" s="61"/>
      <c r="B22" s="59" t="s">
        <v>25</v>
      </c>
      <c r="C22" s="60"/>
      <c r="D22" s="60"/>
      <c r="E22" s="62"/>
      <c r="F22" s="62"/>
      <c r="G22" s="62"/>
      <c r="H22" s="62"/>
      <c r="I22" s="62"/>
      <c r="J22" s="63"/>
    </row>
    <row r="23" spans="1:10" s="50" customFormat="1" ht="12" outlineLevel="1" x14ac:dyDescent="0.2">
      <c r="A23" s="61"/>
      <c r="B23" s="55" t="s">
        <v>32</v>
      </c>
      <c r="C23" s="60">
        <f>+C21*1.1</f>
        <v>1.1000000000000001</v>
      </c>
      <c r="D23" s="60" t="s">
        <v>11</v>
      </c>
      <c r="E23" s="62"/>
      <c r="F23" s="62"/>
      <c r="G23" s="62"/>
      <c r="H23" s="62"/>
      <c r="I23" s="62"/>
      <c r="J23" s="63"/>
    </row>
    <row r="24" spans="1:10" s="50" customFormat="1" ht="12" outlineLevel="1" x14ac:dyDescent="0.2">
      <c r="A24" s="61"/>
      <c r="B24" s="59" t="s">
        <v>33</v>
      </c>
      <c r="C24" s="60"/>
      <c r="D24" s="60"/>
      <c r="E24" s="62"/>
      <c r="F24" s="62"/>
      <c r="G24" s="62"/>
      <c r="H24" s="62"/>
      <c r="I24" s="62"/>
      <c r="J24" s="63"/>
    </row>
    <row r="25" spans="1:10" s="50" customFormat="1" ht="12" outlineLevel="1" x14ac:dyDescent="0.2">
      <c r="A25" s="61"/>
      <c r="B25" s="55" t="s">
        <v>39</v>
      </c>
      <c r="C25" s="60">
        <f>+C26*0.01</f>
        <v>0.1</v>
      </c>
      <c r="D25" s="60" t="s">
        <v>40</v>
      </c>
      <c r="E25" s="62"/>
      <c r="F25" s="62"/>
      <c r="G25" s="62"/>
      <c r="H25" s="62"/>
      <c r="I25" s="62"/>
      <c r="J25" s="63"/>
    </row>
    <row r="26" spans="1:10" s="50" customFormat="1" ht="12" outlineLevel="1" x14ac:dyDescent="0.2">
      <c r="A26" s="61"/>
      <c r="B26" s="55" t="s">
        <v>41</v>
      </c>
      <c r="C26" s="60">
        <v>10</v>
      </c>
      <c r="D26" s="60" t="s">
        <v>12</v>
      </c>
      <c r="E26" s="62"/>
      <c r="F26" s="62"/>
      <c r="G26" s="62"/>
      <c r="H26" s="62"/>
      <c r="I26" s="62"/>
      <c r="J26" s="63"/>
    </row>
    <row r="27" spans="1:10" s="50" customFormat="1" ht="12" outlineLevel="1" x14ac:dyDescent="0.2">
      <c r="A27" s="61"/>
      <c r="B27" s="55" t="s">
        <v>36</v>
      </c>
      <c r="C27" s="60"/>
      <c r="D27" s="60"/>
      <c r="E27" s="62"/>
      <c r="F27" s="62"/>
      <c r="G27" s="62"/>
      <c r="H27" s="62"/>
      <c r="I27" s="62"/>
      <c r="J27" s="63"/>
    </row>
    <row r="28" spans="1:10" s="50" customFormat="1" ht="12" x14ac:dyDescent="0.2">
      <c r="A28" s="61"/>
      <c r="B28" s="55"/>
      <c r="C28" s="60"/>
      <c r="D28" s="60"/>
      <c r="E28" s="62"/>
      <c r="F28" s="62"/>
      <c r="G28" s="62"/>
      <c r="H28" s="62"/>
      <c r="I28" s="62"/>
      <c r="J28" s="63"/>
    </row>
    <row r="30" spans="1:10" s="72" customFormat="1" ht="22.5" x14ac:dyDescent="0.2">
      <c r="A30" s="65">
        <f>+A8+0.01</f>
        <v>0.01</v>
      </c>
      <c r="B30" s="66" t="s">
        <v>43</v>
      </c>
      <c r="C30" s="67">
        <v>1</v>
      </c>
      <c r="D30" s="68" t="s">
        <v>44</v>
      </c>
      <c r="E30" s="69"/>
      <c r="F30" s="69"/>
      <c r="G30" s="69"/>
      <c r="H30" s="69"/>
      <c r="I30" s="70"/>
      <c r="J30" s="71" t="s">
        <v>45</v>
      </c>
    </row>
    <row r="31" spans="1:10" s="72" customFormat="1" ht="11.25" outlineLevel="1" x14ac:dyDescent="0.2">
      <c r="A31" s="73"/>
      <c r="B31" s="74" t="s">
        <v>46</v>
      </c>
      <c r="C31" s="75"/>
      <c r="D31" s="76"/>
      <c r="E31" s="77"/>
      <c r="F31" s="77"/>
      <c r="G31" s="77"/>
      <c r="H31" s="77"/>
      <c r="I31" s="78"/>
      <c r="J31" s="79"/>
    </row>
    <row r="32" spans="1:10" s="72" customFormat="1" ht="11.25" outlineLevel="1" x14ac:dyDescent="0.2">
      <c r="A32" s="73"/>
      <c r="B32" s="80" t="s">
        <v>47</v>
      </c>
      <c r="C32" s="81">
        <f>6000*0.2</f>
        <v>1200</v>
      </c>
      <c r="D32" s="82" t="s">
        <v>44</v>
      </c>
      <c r="E32" s="77"/>
      <c r="F32" s="77"/>
      <c r="G32" s="77"/>
      <c r="H32" s="77"/>
      <c r="I32" s="78"/>
      <c r="J32" s="79"/>
    </row>
    <row r="33" spans="1:10" s="72" customFormat="1" ht="11.25" outlineLevel="1" x14ac:dyDescent="0.2">
      <c r="A33" s="73"/>
      <c r="B33" s="80" t="s">
        <v>48</v>
      </c>
      <c r="C33" s="81"/>
      <c r="D33" s="82"/>
      <c r="E33" s="77"/>
      <c r="F33" s="77"/>
      <c r="G33" s="77"/>
      <c r="H33" s="77"/>
      <c r="I33" s="78"/>
      <c r="J33" s="79"/>
    </row>
    <row r="34" spans="1:10" s="72" customFormat="1" ht="11.25" outlineLevel="1" x14ac:dyDescent="0.2">
      <c r="A34" s="73"/>
      <c r="B34" s="74" t="s">
        <v>49</v>
      </c>
      <c r="C34" s="81">
        <v>90</v>
      </c>
      <c r="D34" s="83" t="s">
        <v>50</v>
      </c>
      <c r="E34" s="77"/>
      <c r="F34" s="77"/>
      <c r="G34" s="77"/>
      <c r="H34" s="77"/>
      <c r="I34" s="78"/>
      <c r="J34" s="79"/>
    </row>
    <row r="35" spans="1:10" s="72" customFormat="1" ht="11.25" outlineLevel="1" x14ac:dyDescent="0.2">
      <c r="A35" s="73"/>
      <c r="B35" s="74" t="s">
        <v>51</v>
      </c>
      <c r="C35" s="81">
        <f>+C34*2</f>
        <v>180</v>
      </c>
      <c r="D35" s="83" t="s">
        <v>50</v>
      </c>
      <c r="E35" s="77"/>
      <c r="F35" s="77"/>
      <c r="G35" s="77"/>
      <c r="H35" s="77"/>
      <c r="I35" s="78"/>
      <c r="J35" s="79"/>
    </row>
    <row r="36" spans="1:10" s="72" customFormat="1" ht="11.25" outlineLevel="1" x14ac:dyDescent="0.2">
      <c r="A36" s="73"/>
      <c r="B36" s="74" t="s">
        <v>52</v>
      </c>
      <c r="C36" s="81">
        <v>75</v>
      </c>
      <c r="D36" s="83" t="s">
        <v>50</v>
      </c>
      <c r="E36" s="77"/>
      <c r="F36" s="77"/>
      <c r="G36" s="77"/>
      <c r="H36" s="77"/>
      <c r="I36" s="78"/>
      <c r="J36" s="79"/>
    </row>
    <row r="37" spans="1:10" s="72" customFormat="1" ht="11.25" outlineLevel="1" x14ac:dyDescent="0.2">
      <c r="A37" s="73"/>
      <c r="B37" s="74" t="s">
        <v>53</v>
      </c>
      <c r="C37" s="84">
        <v>300</v>
      </c>
      <c r="D37" s="81" t="s">
        <v>54</v>
      </c>
      <c r="E37" s="77"/>
      <c r="F37" s="77"/>
      <c r="G37" s="77"/>
      <c r="H37" s="77"/>
      <c r="I37" s="78"/>
      <c r="J37" s="79"/>
    </row>
    <row r="38" spans="1:10" s="72" customFormat="1" ht="11.25" outlineLevel="1" x14ac:dyDescent="0.2">
      <c r="A38" s="73"/>
      <c r="B38" s="74" t="s">
        <v>55</v>
      </c>
      <c r="C38" s="81">
        <v>1.3</v>
      </c>
      <c r="D38" s="83"/>
      <c r="E38" s="77"/>
      <c r="F38" s="77"/>
      <c r="G38" s="77"/>
      <c r="H38" s="77"/>
      <c r="I38" s="78"/>
      <c r="J38" s="79"/>
    </row>
    <row r="39" spans="1:10" s="72" customFormat="1" ht="11.25" outlineLevel="1" x14ac:dyDescent="0.2">
      <c r="A39" s="85"/>
      <c r="B39" s="80" t="s">
        <v>25</v>
      </c>
      <c r="C39" s="81"/>
      <c r="D39" s="82"/>
      <c r="E39" s="86"/>
      <c r="F39" s="86"/>
      <c r="G39" s="86"/>
      <c r="H39" s="86"/>
      <c r="I39" s="86"/>
    </row>
    <row r="40" spans="1:10" s="72" customFormat="1" ht="11.25" outlineLevel="1" x14ac:dyDescent="0.2">
      <c r="A40" s="85"/>
      <c r="B40" s="74" t="s">
        <v>56</v>
      </c>
      <c r="C40" s="81">
        <f>+ROUND((C32*C38),2)</f>
        <v>1560</v>
      </c>
      <c r="D40" s="82" t="s">
        <v>27</v>
      </c>
      <c r="E40" s="86"/>
      <c r="F40" s="86"/>
      <c r="G40" s="86"/>
      <c r="H40" s="86"/>
      <c r="I40" s="86"/>
    </row>
    <row r="41" spans="1:10" s="72" customFormat="1" ht="11.25" outlineLevel="1" x14ac:dyDescent="0.2">
      <c r="A41" s="85"/>
      <c r="B41" s="74" t="s">
        <v>57</v>
      </c>
      <c r="C41" s="81">
        <f>+C40*25</f>
        <v>39000</v>
      </c>
      <c r="D41" s="82" t="s">
        <v>58</v>
      </c>
      <c r="E41" s="86"/>
      <c r="F41" s="86"/>
      <c r="G41" s="86"/>
      <c r="H41" s="86"/>
      <c r="I41" s="86"/>
    </row>
    <row r="42" spans="1:10" s="72" customFormat="1" ht="11.25" outlineLevel="1" x14ac:dyDescent="0.2">
      <c r="A42" s="85"/>
      <c r="B42" s="74" t="s">
        <v>49</v>
      </c>
      <c r="C42" s="81">
        <f>+ROUND((C32/C34*C38),2)</f>
        <v>17.329999999999998</v>
      </c>
      <c r="D42" s="82" t="s">
        <v>59</v>
      </c>
      <c r="E42" s="86"/>
      <c r="F42" s="86"/>
      <c r="G42" s="86"/>
      <c r="H42" s="86"/>
      <c r="I42" s="86"/>
    </row>
    <row r="43" spans="1:10" s="72" customFormat="1" ht="11.25" outlineLevel="1" x14ac:dyDescent="0.2">
      <c r="A43" s="85"/>
      <c r="B43" s="74" t="s">
        <v>51</v>
      </c>
      <c r="C43" s="81">
        <f>+ROUND((C32/C35*C38),2)</f>
        <v>8.67</v>
      </c>
      <c r="D43" s="82" t="s">
        <v>59</v>
      </c>
      <c r="E43" s="86"/>
      <c r="F43" s="86"/>
      <c r="G43" s="86"/>
      <c r="H43" s="86"/>
      <c r="I43" s="86"/>
    </row>
    <row r="44" spans="1:10" s="72" customFormat="1" ht="11.25" outlineLevel="1" x14ac:dyDescent="0.2">
      <c r="A44" s="85"/>
      <c r="B44" s="74" t="s">
        <v>52</v>
      </c>
      <c r="C44" s="81">
        <v>0</v>
      </c>
      <c r="D44" s="82" t="s">
        <v>59</v>
      </c>
      <c r="E44" s="86"/>
      <c r="F44" s="86"/>
      <c r="G44" s="86"/>
      <c r="H44" s="86"/>
      <c r="I44" s="86"/>
    </row>
    <row r="45" spans="1:10" s="72" customFormat="1" ht="11.25" outlineLevel="1" x14ac:dyDescent="0.2">
      <c r="A45" s="85"/>
      <c r="B45" s="74" t="s">
        <v>53</v>
      </c>
      <c r="C45" s="81">
        <v>0</v>
      </c>
      <c r="D45" s="82" t="s">
        <v>29</v>
      </c>
      <c r="E45" s="86"/>
      <c r="F45" s="86"/>
      <c r="G45" s="86"/>
      <c r="H45" s="86"/>
      <c r="I45" s="86"/>
    </row>
    <row r="46" spans="1:10" s="72" customFormat="1" ht="11.25" outlineLevel="1" x14ac:dyDescent="0.2">
      <c r="A46" s="85"/>
      <c r="B46" s="74" t="s">
        <v>60</v>
      </c>
      <c r="C46" s="81">
        <v>2</v>
      </c>
      <c r="D46" s="82" t="s">
        <v>29</v>
      </c>
      <c r="E46" s="86"/>
      <c r="F46" s="86"/>
      <c r="G46" s="86"/>
      <c r="H46" s="86"/>
      <c r="I46" s="86"/>
    </row>
    <row r="47" spans="1:10" s="72" customFormat="1" ht="11.25" outlineLevel="1" x14ac:dyDescent="0.2">
      <c r="A47" s="85"/>
      <c r="B47" s="74" t="s">
        <v>61</v>
      </c>
      <c r="C47" s="81">
        <v>2</v>
      </c>
      <c r="D47" s="82" t="s">
        <v>29</v>
      </c>
      <c r="E47" s="86"/>
      <c r="F47" s="86"/>
      <c r="G47" s="86"/>
      <c r="H47" s="86"/>
      <c r="I47" s="86"/>
    </row>
    <row r="48" spans="1:10" s="72" customFormat="1" ht="11.25" outlineLevel="1" x14ac:dyDescent="0.2">
      <c r="A48" s="85"/>
      <c r="B48" s="80" t="s">
        <v>33</v>
      </c>
      <c r="C48" s="81"/>
      <c r="D48" s="82"/>
      <c r="E48" s="86"/>
      <c r="F48" s="86"/>
      <c r="G48" s="86"/>
      <c r="H48" s="86"/>
      <c r="I48" s="86"/>
    </row>
    <row r="49" spans="1:10" s="72" customFormat="1" ht="11.25" outlineLevel="1" x14ac:dyDescent="0.2">
      <c r="A49" s="85"/>
      <c r="B49" s="74" t="s">
        <v>62</v>
      </c>
      <c r="C49" s="81">
        <v>0</v>
      </c>
      <c r="D49" s="82" t="s">
        <v>40</v>
      </c>
      <c r="E49" s="86"/>
      <c r="F49" s="86"/>
      <c r="G49" s="86"/>
      <c r="H49" s="86"/>
      <c r="I49" s="86"/>
    </row>
    <row r="50" spans="1:10" s="72" customFormat="1" ht="11.25" outlineLevel="1" x14ac:dyDescent="0.2">
      <c r="A50" s="85"/>
      <c r="B50" s="74" t="s">
        <v>63</v>
      </c>
      <c r="C50" s="81">
        <f>+C32/300</f>
        <v>4</v>
      </c>
      <c r="D50" s="82" t="s">
        <v>40</v>
      </c>
      <c r="E50" s="86"/>
      <c r="F50" s="86"/>
      <c r="G50" s="86"/>
      <c r="H50" s="86"/>
      <c r="I50" s="86"/>
    </row>
    <row r="51" spans="1:10" s="72" customFormat="1" ht="11.25" outlineLevel="1" x14ac:dyDescent="0.2">
      <c r="A51" s="85"/>
      <c r="B51" s="74" t="s">
        <v>64</v>
      </c>
      <c r="C51" s="81">
        <v>15</v>
      </c>
      <c r="D51" s="82" t="s">
        <v>65</v>
      </c>
      <c r="E51" s="86"/>
      <c r="F51" s="86"/>
      <c r="G51" s="86"/>
      <c r="H51" s="86"/>
      <c r="I51" s="86"/>
    </row>
    <row r="52" spans="1:10" s="72" customFormat="1" ht="11.25" outlineLevel="1" x14ac:dyDescent="0.2">
      <c r="A52" s="85"/>
      <c r="B52" s="74" t="s">
        <v>36</v>
      </c>
      <c r="C52" s="81"/>
      <c r="D52" s="82"/>
      <c r="E52" s="86"/>
      <c r="F52" s="86"/>
      <c r="G52" s="86"/>
      <c r="H52" s="86"/>
      <c r="I52" s="86"/>
    </row>
    <row r="55" spans="1:10" s="50" customFormat="1" ht="12" x14ac:dyDescent="0.2">
      <c r="A55" s="44">
        <f>+A44+0.01</f>
        <v>0.01</v>
      </c>
      <c r="B55" s="45" t="s">
        <v>68</v>
      </c>
      <c r="C55" s="46">
        <v>1</v>
      </c>
      <c r="D55" s="46" t="s">
        <v>11</v>
      </c>
      <c r="E55" s="47"/>
      <c r="F55" s="47"/>
      <c r="G55" s="47"/>
      <c r="H55" s="47"/>
      <c r="I55" s="48"/>
      <c r="J55" s="49" t="s">
        <v>22</v>
      </c>
    </row>
    <row r="56" spans="1:10" s="50" customFormat="1" ht="12" outlineLevel="1" x14ac:dyDescent="0.2">
      <c r="A56" s="51"/>
      <c r="B56" s="55" t="s">
        <v>69</v>
      </c>
      <c r="C56" s="56"/>
      <c r="D56" s="56"/>
      <c r="E56" s="57"/>
      <c r="F56" s="57"/>
      <c r="G56" s="57"/>
      <c r="H56" s="57"/>
      <c r="I56" s="58"/>
      <c r="J56" s="54"/>
    </row>
    <row r="57" spans="1:10" s="50" customFormat="1" ht="12" outlineLevel="1" x14ac:dyDescent="0.2">
      <c r="A57" s="51"/>
      <c r="B57" s="59" t="s">
        <v>24</v>
      </c>
      <c r="C57" s="60">
        <v>1</v>
      </c>
      <c r="D57" s="60" t="s">
        <v>11</v>
      </c>
      <c r="E57" s="57"/>
      <c r="F57" s="57"/>
      <c r="G57" s="57"/>
      <c r="H57" s="57"/>
      <c r="I57" s="58"/>
      <c r="J57" s="54"/>
    </row>
    <row r="58" spans="1:10" s="50" customFormat="1" ht="12" outlineLevel="1" x14ac:dyDescent="0.2">
      <c r="A58" s="61"/>
      <c r="B58" s="59" t="s">
        <v>25</v>
      </c>
      <c r="C58" s="60"/>
      <c r="D58" s="60"/>
      <c r="E58" s="62"/>
      <c r="F58" s="62"/>
      <c r="G58" s="62"/>
      <c r="H58" s="62"/>
      <c r="I58" s="62"/>
      <c r="J58" s="63"/>
    </row>
    <row r="59" spans="1:10" s="50" customFormat="1" ht="12" outlineLevel="1" x14ac:dyDescent="0.2">
      <c r="A59" s="61"/>
      <c r="B59" s="55" t="s">
        <v>70</v>
      </c>
      <c r="C59" s="60">
        <v>8</v>
      </c>
      <c r="D59" s="60" t="s">
        <v>71</v>
      </c>
      <c r="E59" s="62"/>
      <c r="F59" s="62"/>
      <c r="G59" s="62"/>
      <c r="H59" s="62"/>
      <c r="I59" s="62"/>
      <c r="J59" s="63"/>
    </row>
    <row r="60" spans="1:10" s="50" customFormat="1" ht="12" outlineLevel="1" x14ac:dyDescent="0.2">
      <c r="A60" s="61"/>
      <c r="B60" s="55" t="s">
        <v>72</v>
      </c>
      <c r="C60" s="60">
        <v>0.45</v>
      </c>
      <c r="D60" s="60" t="s">
        <v>27</v>
      </c>
      <c r="E60" s="88"/>
      <c r="F60" s="62"/>
      <c r="G60" s="62"/>
      <c r="H60" s="62"/>
      <c r="I60" s="62"/>
      <c r="J60" s="63"/>
    </row>
    <row r="61" spans="1:10" s="50" customFormat="1" ht="12" outlineLevel="1" x14ac:dyDescent="0.2">
      <c r="A61" s="61"/>
      <c r="B61" s="55" t="s">
        <v>73</v>
      </c>
      <c r="C61" s="60">
        <v>0.9</v>
      </c>
      <c r="D61" s="60" t="s">
        <v>27</v>
      </c>
      <c r="E61" s="62"/>
      <c r="F61" s="62"/>
      <c r="G61" s="62"/>
      <c r="H61" s="62"/>
      <c r="I61" s="62"/>
      <c r="J61" s="63"/>
    </row>
    <row r="62" spans="1:10" s="50" customFormat="1" ht="12" outlineLevel="1" x14ac:dyDescent="0.2">
      <c r="A62" s="61"/>
      <c r="B62" s="55" t="s">
        <v>74</v>
      </c>
      <c r="C62" s="60">
        <v>60</v>
      </c>
      <c r="D62" s="60" t="s">
        <v>75</v>
      </c>
      <c r="E62" s="62"/>
      <c r="F62" s="62"/>
      <c r="G62" s="62"/>
      <c r="H62" s="62"/>
      <c r="I62" s="62"/>
      <c r="J62" s="63"/>
    </row>
    <row r="63" spans="1:10" s="50" customFormat="1" ht="12" outlineLevel="1" x14ac:dyDescent="0.2">
      <c r="A63" s="61"/>
      <c r="B63" s="55" t="s">
        <v>76</v>
      </c>
      <c r="C63" s="60">
        <v>1</v>
      </c>
      <c r="D63" s="60" t="s">
        <v>11</v>
      </c>
      <c r="E63" s="62"/>
      <c r="F63" s="62"/>
      <c r="G63" s="62"/>
      <c r="H63" s="62"/>
      <c r="I63" s="62"/>
      <c r="J63" s="63"/>
    </row>
    <row r="64" spans="1:10" s="50" customFormat="1" ht="12" outlineLevel="1" x14ac:dyDescent="0.2">
      <c r="A64" s="61"/>
      <c r="B64" s="55" t="s">
        <v>36</v>
      </c>
      <c r="C64" s="60"/>
      <c r="D64" s="60"/>
      <c r="E64" s="62"/>
      <c r="F64" s="62"/>
      <c r="G64" s="62"/>
      <c r="H64" s="62"/>
      <c r="I64" s="62"/>
      <c r="J64" s="63"/>
    </row>
    <row r="65" spans="1:10" s="50" customFormat="1" ht="12" x14ac:dyDescent="0.2">
      <c r="A65" s="87"/>
      <c r="B65" s="55"/>
      <c r="J65" s="63"/>
    </row>
    <row r="67" spans="1:10" x14ac:dyDescent="0.2">
      <c r="F67" t="s">
        <v>77</v>
      </c>
    </row>
    <row r="70" spans="1:10" ht="24" x14ac:dyDescent="0.2">
      <c r="A70" s="44">
        <f>+A58+0.01</f>
        <v>0.01</v>
      </c>
      <c r="B70" s="45" t="s">
        <v>85</v>
      </c>
      <c r="C70" s="46">
        <v>1</v>
      </c>
      <c r="D70" s="46" t="s">
        <v>11</v>
      </c>
      <c r="E70" s="47"/>
      <c r="F70" s="47"/>
      <c r="G70" s="47"/>
      <c r="H70" s="47"/>
      <c r="I70" s="48"/>
      <c r="J70" s="49" t="s">
        <v>22</v>
      </c>
    </row>
    <row r="71" spans="1:10" x14ac:dyDescent="0.2">
      <c r="A71" s="51"/>
      <c r="B71" s="55" t="s">
        <v>86</v>
      </c>
      <c r="C71" s="56"/>
      <c r="D71" s="56"/>
      <c r="E71" s="57"/>
      <c r="F71" s="57"/>
      <c r="G71" s="57"/>
      <c r="H71" s="57"/>
      <c r="I71" s="58"/>
      <c r="J71" s="54"/>
    </row>
    <row r="72" spans="1:10" x14ac:dyDescent="0.2">
      <c r="A72" s="51"/>
      <c r="B72" s="59" t="s">
        <v>24</v>
      </c>
      <c r="C72" s="60">
        <v>1</v>
      </c>
      <c r="D72" s="60" t="s">
        <v>11</v>
      </c>
      <c r="E72" s="57"/>
      <c r="F72" s="57"/>
      <c r="G72" s="57"/>
      <c r="H72" s="57"/>
      <c r="I72" s="58"/>
      <c r="J72" s="54"/>
    </row>
    <row r="73" spans="1:10" x14ac:dyDescent="0.2">
      <c r="A73" s="61"/>
      <c r="B73" s="59" t="s">
        <v>25</v>
      </c>
      <c r="C73" s="60"/>
      <c r="D73" s="60"/>
      <c r="E73" s="62"/>
      <c r="F73" s="62"/>
      <c r="G73" s="62"/>
      <c r="H73" s="62"/>
      <c r="I73" s="62"/>
      <c r="J73" s="63"/>
    </row>
    <row r="74" spans="1:10" x14ac:dyDescent="0.2">
      <c r="A74" s="61"/>
      <c r="B74" s="55" t="s">
        <v>87</v>
      </c>
      <c r="C74" s="60">
        <v>1.38</v>
      </c>
      <c r="D74" s="60" t="s">
        <v>88</v>
      </c>
      <c r="E74" s="62"/>
      <c r="F74" s="62"/>
      <c r="G74" s="62"/>
      <c r="H74" s="62"/>
      <c r="I74" s="62"/>
      <c r="J74" s="63"/>
    </row>
    <row r="75" spans="1:10" x14ac:dyDescent="0.2">
      <c r="A75" s="61"/>
      <c r="B75" s="55" t="s">
        <v>89</v>
      </c>
      <c r="C75" s="60">
        <f>+C72*1.1</f>
        <v>1.1000000000000001</v>
      </c>
      <c r="D75" s="60" t="s">
        <v>11</v>
      </c>
      <c r="E75" s="62"/>
      <c r="F75" s="62"/>
      <c r="G75" s="62"/>
      <c r="H75" s="62"/>
      <c r="I75" s="62"/>
      <c r="J75" s="63"/>
    </row>
    <row r="76" spans="1:10" x14ac:dyDescent="0.2">
      <c r="A76" s="61"/>
      <c r="B76" s="55" t="s">
        <v>90</v>
      </c>
      <c r="C76" s="60">
        <f>+C74*2</f>
        <v>2.76</v>
      </c>
      <c r="D76" s="60" t="s">
        <v>91</v>
      </c>
      <c r="E76" s="62"/>
      <c r="F76" s="62"/>
      <c r="G76" s="62"/>
      <c r="H76" s="62"/>
      <c r="I76" s="62"/>
      <c r="J76" s="63"/>
    </row>
    <row r="77" spans="1:10" x14ac:dyDescent="0.2">
      <c r="A77" s="61"/>
      <c r="B77" s="59" t="s">
        <v>33</v>
      </c>
      <c r="C77" s="60"/>
      <c r="D77" s="60"/>
      <c r="E77" s="62"/>
      <c r="F77" s="62"/>
      <c r="G77" s="62"/>
      <c r="H77" s="62"/>
      <c r="I77" s="62"/>
      <c r="J77" s="63"/>
    </row>
    <row r="78" spans="1:10" x14ac:dyDescent="0.2">
      <c r="A78" s="61"/>
      <c r="B78" s="55" t="s">
        <v>92</v>
      </c>
      <c r="C78" s="60">
        <f>+C74</f>
        <v>1.38</v>
      </c>
      <c r="D78" s="60" t="s">
        <v>88</v>
      </c>
      <c r="E78" s="62"/>
      <c r="F78" s="62"/>
      <c r="G78" s="62"/>
      <c r="H78" s="62"/>
      <c r="I78" s="62"/>
      <c r="J78" s="63"/>
    </row>
    <row r="79" spans="1:10" x14ac:dyDescent="0.2">
      <c r="A79" s="61"/>
      <c r="B79" s="55" t="s">
        <v>93</v>
      </c>
      <c r="C79" s="60">
        <v>10</v>
      </c>
      <c r="D79" s="60" t="s">
        <v>12</v>
      </c>
      <c r="E79" s="62"/>
      <c r="F79" s="62"/>
      <c r="G79" s="62"/>
      <c r="H79" s="62"/>
      <c r="I79" s="62"/>
      <c r="J79" s="63"/>
    </row>
    <row r="80" spans="1:10" x14ac:dyDescent="0.2">
      <c r="A80" s="61"/>
      <c r="B80" s="55" t="s">
        <v>36</v>
      </c>
      <c r="C80" s="60"/>
      <c r="D80" s="60"/>
      <c r="E80" s="62"/>
      <c r="F80" s="62"/>
      <c r="G80" s="62"/>
      <c r="H80" s="62"/>
      <c r="I80" s="62"/>
      <c r="J80" s="63"/>
    </row>
  </sheetData>
  <hyperlinks>
    <hyperlink ref="J30" r:id="rId1" tooltip="Click aquí para cotizaciones con descuentos!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PRESP</vt:lpstr>
      <vt:lpstr>ANALISIS DE COSTO</vt:lpstr>
      <vt:lpstr>PRESP!Área_de_impresión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2026-02-20T19:17:10Z</cp:lastPrinted>
  <dcterms:created xsi:type="dcterms:W3CDTF">2021-03-10T04:52:08Z</dcterms:created>
  <dcterms:modified xsi:type="dcterms:W3CDTF">2026-02-20T19:17:39Z</dcterms:modified>
</cp:coreProperties>
</file>